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1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<sst xmlns="http://schemas.openxmlformats.org/spreadsheetml/2006/main" count="518" uniqueCount="499">
  <si>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</si>
  <si>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</si>
  <si>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</si>
  <si>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</si>
  <si>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</si>
  <si>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</si>
  <si>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</si>
  <si>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</si>
  <si>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</si>
  <si>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</si>
  <si>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</si>
  <si>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</si>
  <si>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</si>
  <si>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</si>
  <si>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</si>
  <si>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</si>
  <si>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</si>
  <si>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</si>
  <si>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</si>
  <si>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</si>
  <si>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</si>
  <si>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</si>
  <si>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</si>
  <si>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</si>
  <si>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</si>
  <si>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</si>
  <si>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</si>
  <si>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</si>
  <si>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</si>
  <si>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</si>
  <si>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</si>
  <si>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</si>
  <si>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</si>
  <si>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</si>
  <si>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</si>
  <si>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</si>
  <si>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</si>
  <si>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</si>
  <si>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</si>
  <si>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</si>
  <si>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</si>
  <si>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</si>
  <si>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</si>
  <si>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</si>
  <si>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</si>
  <si>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</si>
  <si>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</si>
  <si>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</si>
  <si>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</si>
  <si>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</si>
  <si>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</si>
  <si>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</si>
  <si>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</si>
  <si>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</si>
  <si>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</si>
  <si>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</si>
  <si>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</si>
  <si>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</si>
  <si>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</si>
  <si>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</si>
  <si>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</si>
  <si>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</si>
  <si>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</si>
  <si>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</si>
  <si>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</si>
  <si>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</si>
  <si>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</si>
  <si>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</si>
  <si>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</si>
  <si>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</si>
  <si>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</si>
  <si>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</si>
  <si>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</si>
  <si>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</si>
  <si>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</si>
  <si>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</si>
  <si>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</si>
  <si>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</si>
  <si>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</si>
  <si>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</si>
  <si>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</si>
  <si>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</si>
  <si>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</si>
  <si>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</si>
  <si>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</si>
  <si>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</si>
  <si>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</si>
  <si>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</si>
  <si>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</si>
  <si>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</si>
  <si>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</si>
  <si>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</si>
  <si>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</si>
  <si>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</si>
  <si>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</si>
  <si>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</si>
  <si>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</si>
  <si>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</si>
  <si>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</si>
  <si>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</si>
  <si>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</si>
  <si>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</si>
  <si>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</si>
  <si>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</si>
  <si>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</si>
  <si>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</si>
  <si>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</si>
  <si>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</si>
  <si>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</si>
  <si>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</si>
  <si>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</si>
  <si>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</si>
  <si>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</si>
  <si>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</si>
  <si>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</si>
  <si>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</si>
  <si>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</si>
  <si>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</si>
  <si>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</si>
  <si>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</si>
  <si>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</si>
  <si>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</si>
  <si>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</si>
  <si>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</si>
  <si>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</si>
  <si>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</si>
  <si>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</si>
  <si>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</si>
  <si>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</si>
  <si>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</si>
  <si>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</si>
  <si>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</si>
  <si>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</si>
  <si>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</si>
  <si>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</si>
  <si>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</si>
  <si>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</si>
  <si>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</si>
  <si>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</si>
  <si>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</si>
  <si>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</si>
  <si>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</si>
  <si>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</si>
  <si>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</si>
  <si>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</si>
  <si>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</si>
  <si>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</si>
  <si>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</si>
  <si>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</si>
  <si>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</si>
  <si>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</si>
  <si>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</si>
  <si>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</si>
  <si>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</si>
  <si>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</si>
  <si>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</si>
  <si>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</si>
  <si>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</si>
  <si>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</si>
  <si>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</si>
  <si>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</si>
  <si>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</si>
  <si>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</si>
  <si>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</si>
  <si>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</si>
  <si>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</si>
  <si>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</si>
  <si>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</si>
  <si>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</si>
  <si>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</si>
  <si>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</si>
  <si>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</si>
  <si>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</si>
  <si>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</si>
  <si>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</si>
  <si>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</si>
  <si>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</si>
  <si>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</si>
  <si>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</si>
  <si>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</si>
  <si>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</si>
  <si>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</si>
  <si>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</si>
  <si>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</si>
  <si>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</si>
  <si>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</si>
  <si>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</si>
  <si>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</si>
  <si>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</si>
  <si>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</si>
  <si>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</si>
  <si>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</si>
  <si>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</si>
  <si>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</si>
  <si>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</si>
  <si>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</si>
  <si>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</si>
  <si>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</si>
  <si>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</si>
  <si>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</si>
  <si>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</si>
  <si>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</si>
  <si>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</si>
  <si>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</si>
  <si>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</si>
  <si>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</si>
  <si>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</si>
  <si>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</si>
  <si>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</si>
  <si>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</si>
  <si>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</si>
  <si>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</si>
  <si>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</si>
  <si>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</si>
  <si>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</si>
  <si>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</si>
  <si>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</si>
  <si>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</si>
  <si>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</si>
  <si>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</si>
  <si>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</si>
  <si>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</si>
  <si>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</si>
  <si>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</si>
  <si>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</si>
  <si>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</si>
  <si>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</si>
  <si>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</si>
  <si>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</si>
  <si>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</si>
  <si>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</si>
  <si>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</si>
  <si>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</si>
  <si>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</si>
  <si>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</si>
  <si>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</si>
  <si>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</si>
  <si>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</si>
  <si>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</si>
  <si>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</si>
  <si>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</si>
  <si>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</si>
  <si>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</si>
  <si>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</si>
  <si>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</si>
  <si>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</si>
  <si>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</si>
  <si>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</si>
  <si>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</si>
  <si>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</si>
  <si>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</si>
  <si>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</si>
  <si>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</si>
  <si>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</si>
  <si>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</si>
  <si>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</si>
  <si>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</si>
  <si>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</si>
  <si>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</si>
  <si>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</si>
  <si>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</si>
  <si>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</si>
  <si>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</si>
  <si>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</si>
  <si>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</si>
  <si>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</si>
  <si>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</si>
  <si>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</si>
  <si>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</si>
  <si>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</si>
  <si>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</si>
  <si>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</si>
  <si>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</si>
  <si>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</si>
  <si>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</si>
  <si>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</si>
  <si>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</si>
  <si>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</si>
  <si>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</si>
  <si>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</si>
  <si>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</si>
  <si>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</si>
  <si>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</si>
  <si>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</si>
  <si>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</si>
  <si>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</si>
  <si>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</si>
  <si>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</si>
  <si>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</si>
  <si>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</si>
  <si>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</si>
  <si>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</si>
  <si>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</si>
  <si>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</si>
  <si>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</si>
  <si>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</si>
  <si>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</si>
  <si>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</si>
  <si>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</si>
  <si>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</si>
  <si>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</si>
  <si>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</si>
  <si>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</si>
  <si>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</si>
  <si>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</si>
  <si>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</si>
  <si>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</si>
  <si>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</si>
  <si>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</si>
  <si>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</si>
  <si>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</si>
  <si>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</si>
  <si>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</si>
  <si>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</si>
  <si>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</si>
  <si>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</si>
  <si>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</si>
  <si>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</si>
  <si>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</si>
  <si>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</si>
  <si>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</si>
  <si>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</si>
  <si>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</si>
  <si>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</si>
  <si>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</si>
  <si>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</si>
  <si>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</si>
  <si>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</si>
  <si>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</si>
  <si>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</si>
  <si>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</si>
  <si>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</si>
  <si>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</si>
  <si>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</si>
  <si>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</si>
  <si>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</si>
  <si>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</si>
  <si>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</si>
  <si>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</si>
  <si>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</si>
  <si>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</si>
  <si>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</si>
  <si>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</si>
  <si>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</si>
  <si>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</si>
  <si>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</si>
  <si>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</si>
  <si>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</si>
  <si>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</si>
  <si>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</si>
  <si>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</si>
  <si>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</si>
  <si>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</si>
  <si>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</si>
  <si>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</si>
  <si>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</si>
  <si>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</si>
  <si>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</si>
  <si>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</si>
  <si>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</si>
  <si>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</si>
  <si>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</si>
  <si>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</si>
  <si>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</si>
  <si>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</si>
  <si>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</si>
  <si>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</si>
  <si>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</si>
  <si>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</si>
  <si>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</si>
  <si>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</si>
  <si>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</si>
  <si>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</si>
  <si>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</si>
  <si>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</si>
  <si>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</si>
  <si>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</si>
  <si>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</si>
  <si>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</si>
  <si>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</si>
  <si>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</si>
  <si>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</si>
  <si>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</si>
  <si>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</si>
  <si>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</si>
  <si>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</si>
  <si>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</si>
  <si>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</si>
  <si>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</si>
  <si>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</si>
  <si>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</si>
  <si>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</si>
  <si>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</si>
  <si>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</si>
  <si>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</si>
  <si>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</si>
  <si>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</si>
  <si>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</si>
  <si>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</si>
  <si>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</si>
  <si>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</si>
  <si>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</si>
  <si>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</si>
  <si>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</si>
  <si>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</si>
  <si>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</si>
  <si>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</si>
  <si>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</si>
  <si>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</si>
  <si>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</si>
  <si>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</si>
  <si>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</si>
  <si>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</si>
  <si>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</si>
  <si>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</si>
  <si>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</si>
  <si>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</si>
  <si>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</si>
  <si>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</si>
  <si>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</si>
  <si>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</si>
  <si>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</si>
  <si>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</si>
  <si>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</si>
  <si>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</si>
  <si>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</si>
  <si>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</si>
  <si>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</si>
  <si>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</si>
  <si>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</si>
  <si>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</si>
  <si>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</si>
  <si>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</si>
  <si>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</si>
  <si>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</si>
  <si>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</si>
  <si>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</si>
  <si>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</si>
  <si>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</si>
  <si>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</si>
  <si>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</si>
  <si>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</si>
  <si>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</si>
  <si>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</si>
  <si>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</si>
  <si>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</si>
  <si>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</si>
  <si>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</si>
  <si>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</si>
  <si>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</si>
  <si>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</si>
  <si>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</si>
  <si>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</si>
  <si>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</si>
  <si>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</si>
  <si>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</si>
  <si>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</si>
  <si>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</si>
  <si>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</si>
  <si>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</si>
  <si>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</si>
  <si>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</si>
  <si>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</si>
  <si>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</si>
  <si>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</si>
  <si>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</si>
  <si>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</si>
  <si>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</si>
  <si>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</si>
  <si>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</si>
  <si>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</si>
  <si>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</si>
  <si>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</si>
  <si>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</si>
  <si>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</si>
  <si>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</si>
  <si>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</si>
  <si>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</si>
  <si>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</si>
  <si>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</si>
  <si>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</si>
  <si>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</si>
  <si>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</si>
  <si>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</si>
  <si>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</si>
  <si>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</si>
  <si>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</si>
  <si>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</si>
  <si>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</si>
  <si>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</si>
  <si>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</si>
  <si>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</si>
  <si>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</si>
  <si>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</si>
  <si>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</si>
  <si>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</si>
  <si>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</si>
  <si>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</si>
  <si>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Company: Vinacomin - Materials Trading Joint Stock Company (MTS)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</si>
</sst>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zoomScale="120" zoomScaleNormal="120" zoomScalePageLayoutView="0" workbookViewId="0" topLeftCell="B96">
      <selection activeCell="H14" sqref="H14"/>
    </sheetView>
  </sheetViews>
  <sheetFormatPr defaultColWidth="9.140625" defaultRowHeight="12"/>
  <cols>
    <col min="1" max="1" width="40.28125" style="0" hidden="1" customWidth="1"/>
    <col min="2" max="2" width="45.421875" style="0" customWidth="1"/>
    <col min="3" max="3" width="28.140625" style="0" hidden="1" customWidth="1"/>
    <col min="4" max="4" width="17.0039062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498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891121771904</v>
      </c>
      <c r="F10" s="24">
        <v>816634590812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17624621511</v>
      </c>
      <c r="F11" s="20">
        <f>F12+F13</f>
        <v>22894989469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17624621511</v>
      </c>
      <c r="F12" s="21">
        <v>22894989469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0</v>
      </c>
      <c r="F14" s="20">
        <f>F15+F16+F17</f>
        <v>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696744246059</v>
      </c>
      <c r="F18" s="20">
        <f>F19+F22+F23+F24+F25+F26+F27+F28</f>
        <v>646556582103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695025976501</v>
      </c>
      <c r="F19" s="21">
        <v>644086198532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761360000</v>
      </c>
      <c r="F22" s="21">
        <v>2660099704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1329300627</v>
      </c>
      <c r="F26" s="21">
        <v>298195176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-777495440</v>
      </c>
      <c r="F27" s="21">
        <v>-777495440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>
        <v>405104371</v>
      </c>
      <c r="F28" s="21">
        <v>289584131</v>
      </c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170504625778</v>
      </c>
      <c r="F29" s="20">
        <f>F30+F31</f>
        <v>134395256240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170504625778</v>
      </c>
      <c r="F30" s="21">
        <v>134395256240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6248278556</v>
      </c>
      <c r="F32" s="20">
        <f>F33+F36+F37+F38+F39</f>
        <v>12787763100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5081475552</v>
      </c>
      <c r="F33" s="21">
        <v>9604237430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1166192731</v>
      </c>
      <c r="F36" s="21">
        <v>2702994212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610273</v>
      </c>
      <c r="F37" s="21">
        <v>480531458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97506754404</v>
      </c>
      <c r="F43" s="20">
        <f>F44+F54+F64+F67+F70+F76+F80</f>
        <v>124295314288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130000000</v>
      </c>
      <c r="F44" s="20">
        <f>F45+F46+F47+F48+F49+F50+F53</f>
        <v>130000000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130000000</v>
      </c>
      <c r="F50" s="21">
        <v>130000000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89177792401</v>
      </c>
      <c r="F54" s="20">
        <f>F55+F58+F61</f>
        <v>110395899991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89177792401</v>
      </c>
      <c r="F55" s="20">
        <f>F56+F57</f>
        <v>110395899991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487928037952</v>
      </c>
      <c r="F56" s="21">
        <v>509237826991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-398750245551</v>
      </c>
      <c r="F57" s="21">
        <v>-398841927000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0</v>
      </c>
      <c r="F61" s="20">
        <f>F62+F63</f>
        <v>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/>
      <c r="F62" s="21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/>
      <c r="F63" s="21"/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423759929</v>
      </c>
      <c r="F67" s="20">
        <f>F68+F69</f>
        <v>111604545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423759929</v>
      </c>
      <c r="F69" s="21">
        <v>111604545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0</v>
      </c>
      <c r="F70" s="20">
        <f>F71+F72+F73+F74+F75</f>
        <v>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</f>
        <v>7775202074</v>
      </c>
      <c r="F76" s="20">
        <f>F77+F78+F79</f>
        <v>13657809752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7775202074</v>
      </c>
      <c r="F77" s="21">
        <v>13657809752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988628526308</v>
      </c>
      <c r="F81" s="20">
        <f>F10+F43</f>
        <v>940929905100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821789215251</v>
      </c>
      <c r="F83" s="20">
        <f>F84+F106</f>
        <v>769702325953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797903157060</v>
      </c>
      <c r="F84" s="20">
        <f>F85+F88+F89+F90+F91+F92+F93+F94+F95+F97+F98+F99+F100+F101+F102</f>
        <v>739350361557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449821509812</v>
      </c>
      <c r="F85" s="21">
        <v>381383849867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217521567</v>
      </c>
      <c r="F88" s="21">
        <v>2988018173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2561815591</v>
      </c>
      <c r="F89" s="21">
        <v>90108062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35423898838</v>
      </c>
      <c r="F90" s="21">
        <v>47619502413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2131927944</v>
      </c>
      <c r="F91" s="21">
        <v>274908407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1141107613</v>
      </c>
      <c r="F95" s="21">
        <v>3233972896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294091576494</v>
      </c>
      <c r="F97" s="21">
        <v>297698937594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>
        <v>5950000000</v>
      </c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6563799201</v>
      </c>
      <c r="F99" s="21">
        <v>6061064145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23886058191</v>
      </c>
      <c r="F106" s="20">
        <f>SUM(F107:F119)</f>
        <v>30351964396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22912109428</v>
      </c>
      <c r="F114" s="21">
        <v>29437402633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>
        <v>973948763</v>
      </c>
      <c r="F119" s="21">
        <v>914561763</v>
      </c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166839311057</v>
      </c>
      <c r="F120" s="20">
        <f>F121+F139</f>
        <v>171227579147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166839311057</v>
      </c>
      <c r="F121" s="20">
        <f>F122+F125+F126+F127+F128+F129+F130+F131+F132+F133+F134+F137+F138</f>
        <v>171227579147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150000000000</v>
      </c>
      <c r="F122" s="20">
        <f>F123+F124</f>
        <v>150000000000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150000000000</v>
      </c>
      <c r="F123" s="21">
        <v>150000000000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8960446091</v>
      </c>
      <c r="F131" s="21">
        <v>8960446091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7878864966</v>
      </c>
      <c r="F134" s="20">
        <f>F135+F136</f>
        <v>12267133056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/>
      <c r="F135" s="21"/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7878864966</v>
      </c>
      <c r="F136" s="21">
        <v>12267133056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988628526308</v>
      </c>
      <c r="F147" s="20">
        <f>F83+F120</f>
        <v>940929905100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B1">
      <selection activeCell="F27" sqref="F27"/>
    </sheetView>
  </sheetViews>
  <sheetFormatPr defaultColWidth="18.7109375" defaultRowHeight="12"/>
  <cols>
    <col min="1" max="1" width="29.00390625" style="0" hidden="1" customWidth="1"/>
    <col min="2" max="2" width="45.57421875" style="0" customWidth="1"/>
    <col min="3" max="4" width="21.7109375" style="0" hidden="1" customWidth="1"/>
    <col min="5" max="5" width="27.28125" style="0" customWidth="1"/>
    <col min="6" max="6" width="31.8515625" style="0" customWidth="1"/>
    <col min="7" max="7" width="17.7109375" style="0" customWidth="1"/>
    <col min="8" max="8" width="22.28125" style="0" customWidth="1"/>
  </cols>
  <sheetData>
    <row r="1" spans="1:7" ht="65.25" customHeight="1">
      <c r="A1" s="33" t="s">
        <v>498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870841065662</v>
      </c>
      <c r="F9" s="21">
        <v>2881561335118</v>
      </c>
      <c r="G9" s="21">
        <v>719305715604</v>
      </c>
      <c r="H9" s="21">
        <v>2433991890297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289782367</v>
      </c>
      <c r="F10" s="21">
        <v>767032441</v>
      </c>
      <c r="G10" s="21">
        <v>1225581113</v>
      </c>
      <c r="H10" s="21">
        <v>1243790003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870551283295</v>
      </c>
      <c r="F11" s="20">
        <f>F9-F10</f>
        <v>2880794302677</v>
      </c>
      <c r="G11" s="20">
        <f>G9-G10</f>
        <v>718080134491</v>
      </c>
      <c r="H11" s="20">
        <f>H9-H10</f>
        <v>2432748100294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822004790083</v>
      </c>
      <c r="F12" s="21">
        <v>2733075234489</v>
      </c>
      <c r="G12" s="21">
        <v>673637596689</v>
      </c>
      <c r="H12" s="21">
        <v>2282597200401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48546493212</v>
      </c>
      <c r="F13" s="20">
        <f>F11-F12</f>
        <v>147719068188</v>
      </c>
      <c r="G13" s="20">
        <f>G11-G12</f>
        <v>44442537802</v>
      </c>
      <c r="H13" s="20">
        <f>H11-H12</f>
        <v>150150899893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35206200</v>
      </c>
      <c r="F14" s="21">
        <v>126952505</v>
      </c>
      <c r="G14" s="21">
        <v>46180066</v>
      </c>
      <c r="H14" s="21">
        <v>183032966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7366224626</v>
      </c>
      <c r="F15" s="21">
        <v>24155192743</v>
      </c>
      <c r="G15" s="21">
        <v>6385425485</v>
      </c>
      <c r="H15" s="21">
        <v>19630438524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6570895136</v>
      </c>
      <c r="F16" s="21">
        <v>21758971293</v>
      </c>
      <c r="G16" s="21">
        <v>6353085742</v>
      </c>
      <c r="H16" s="21">
        <v>19478920659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30042070668</v>
      </c>
      <c r="F18" s="21">
        <v>94462155882</v>
      </c>
      <c r="G18" s="21">
        <v>27769288855</v>
      </c>
      <c r="H18" s="21">
        <v>96066112380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7947017962</v>
      </c>
      <c r="F19" s="21">
        <v>22409208407</v>
      </c>
      <c r="G19" s="21">
        <v>10996723223</v>
      </c>
      <c r="H19" s="21">
        <v>22017012826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3226386156</v>
      </c>
      <c r="F20" s="20">
        <f>F13+F14-F15+F17-F18-F19</f>
        <v>6819463661</v>
      </c>
      <c r="G20" s="20">
        <f>G13+G14-G15+G17-G18-G19</f>
        <v>-662719695</v>
      </c>
      <c r="H20" s="20">
        <f>H13+H14-H15+H17-H18-H19</f>
        <v>12620369129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136014505</v>
      </c>
      <c r="F21" s="21">
        <v>3722899881</v>
      </c>
      <c r="G21" s="21">
        <v>1048832281</v>
      </c>
      <c r="H21" s="21">
        <v>3790878693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136729240</v>
      </c>
      <c r="F22" s="21">
        <v>693781881</v>
      </c>
      <c r="G22" s="21">
        <v>301099180</v>
      </c>
      <c r="H22" s="21">
        <v>991195784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-714735</v>
      </c>
      <c r="F23" s="20">
        <f>F21-F22</f>
        <v>3029118000</v>
      </c>
      <c r="G23" s="20">
        <f>G21-G22</f>
        <v>747733101</v>
      </c>
      <c r="H23" s="20">
        <f>H21-H22</f>
        <v>2799682909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3225671421</v>
      </c>
      <c r="F24" s="20">
        <f>F20+F23</f>
        <v>9848581661</v>
      </c>
      <c r="G24" s="20">
        <f>G20+G23</f>
        <v>85013406</v>
      </c>
      <c r="H24" s="20">
        <f>H20+H23</f>
        <v>15420052038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645134285</v>
      </c>
      <c r="F25" s="21">
        <v>1969716242</v>
      </c>
      <c r="G25" s="21">
        <v>17002682</v>
      </c>
      <c r="H25" s="21">
        <v>3084010408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2580537136</v>
      </c>
      <c r="F27" s="20">
        <f>F24-F25-F26</f>
        <v>7878865419</v>
      </c>
      <c r="G27" s="20">
        <f>G24-G25-G26</f>
        <v>68010724</v>
      </c>
      <c r="H27" s="20">
        <f>H24-H25-H26</f>
        <v>12336041630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172</v>
      </c>
      <c r="F30" s="21">
        <v>525</v>
      </c>
      <c r="G30" s="21">
        <v>5</v>
      </c>
      <c r="H30" s="21">
        <v>822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2018-11-19T07:51:17Z</dcterms:modified>
  <cp:category/>
  <cp:version/>
  <cp:contentType/>
  <cp:contentStatus/>
</cp:coreProperties>
</file>